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962\"/>
    </mc:Choice>
  </mc:AlternateContent>
  <xr:revisionPtr revIDLastSave="0" documentId="13_ncr:1_{FE51EFA9-86A6-4F4E-95D1-C99729C76C7F}" xr6:coauthVersionLast="47" xr6:coauthVersionMax="47" xr10:uidLastSave="{00000000-0000-0000-0000-000000000000}"/>
  <bookViews>
    <workbookView xWindow="768" yWindow="768" windowWidth="19452" windowHeight="12792" tabRatio="796" xr2:uid="{00000000-000D-0000-FFFF-FFFF00000000}"/>
  </bookViews>
  <sheets>
    <sheet name="Сводка затрат" sheetId="1" r:id="rId1"/>
    <sheet name="ССР" sheetId="2" r:id="rId2"/>
    <sheet name="ОСР 117-02-01" sheetId="3" r:id="rId3"/>
    <sheet name="ОСР 117-07-01" sheetId="4" r:id="rId4"/>
    <sheet name="ОСР 117-09-01" sheetId="5" r:id="rId5"/>
    <sheet name="ОСР 117-12-01" sheetId="6" r:id="rId6"/>
    <sheet name="Источники ЦИ" sheetId="7" r:id="rId7"/>
    <sheet name="Цена МАТ и ОБ по ТКП" sheetId="8" r:id="rId8"/>
  </sheets>
  <calcPr calcId="181029"/>
</workbook>
</file>

<file path=xl/calcChain.xml><?xml version="1.0" encoding="utf-8"?>
<calcChain xmlns="http://schemas.openxmlformats.org/spreadsheetml/2006/main">
  <c r="C37" i="1" l="1"/>
  <c r="C38" i="1" s="1"/>
  <c r="C35" i="1"/>
  <c r="C29" i="1"/>
  <c r="C30" i="1" s="1"/>
  <c r="I38" i="1"/>
  <c r="I37" i="1"/>
  <c r="I36" i="1"/>
  <c r="I35" i="1"/>
  <c r="I34" i="1"/>
  <c r="G62" i="2"/>
  <c r="G63" i="2" s="1"/>
  <c r="G65" i="2" s="1"/>
  <c r="G66" i="2" s="1"/>
  <c r="G67" i="2" s="1"/>
  <c r="F62" i="2"/>
  <c r="F63" i="2" s="1"/>
  <c r="F65" i="2" s="1"/>
  <c r="F66" i="2" s="1"/>
  <c r="F67" i="2" s="1"/>
  <c r="E62" i="2"/>
  <c r="E63" i="2" s="1"/>
  <c r="E65" i="2" s="1"/>
  <c r="E66" i="2" s="1"/>
  <c r="E67" i="2" s="1"/>
  <c r="G61" i="2"/>
  <c r="F61" i="2"/>
  <c r="E61" i="2"/>
  <c r="D61" i="2"/>
  <c r="D62" i="2" s="1"/>
  <c r="G54" i="2"/>
  <c r="H54" i="2" s="1"/>
  <c r="F54" i="2"/>
  <c r="E54" i="2"/>
  <c r="D54" i="2"/>
  <c r="H53" i="2"/>
  <c r="G38" i="2"/>
  <c r="F38" i="2"/>
  <c r="E38" i="2"/>
  <c r="H38" i="2" s="1"/>
  <c r="D38" i="2"/>
  <c r="H37" i="2"/>
  <c r="G35" i="2"/>
  <c r="F35" i="2"/>
  <c r="E35" i="2"/>
  <c r="D35" i="2"/>
  <c r="H35" i="2" s="1"/>
  <c r="H34" i="2"/>
  <c r="G32" i="2"/>
  <c r="F32" i="2"/>
  <c r="E32" i="2"/>
  <c r="D32" i="2"/>
  <c r="H32" i="2" s="1"/>
  <c r="H31" i="2"/>
  <c r="G29" i="2"/>
  <c r="H29" i="2" s="1"/>
  <c r="F29" i="2"/>
  <c r="E29" i="2"/>
  <c r="D29" i="2"/>
  <c r="H28" i="2"/>
  <c r="G23" i="2"/>
  <c r="F23" i="2"/>
  <c r="E23" i="2"/>
  <c r="H23" i="2" s="1"/>
  <c r="D23" i="2"/>
  <c r="H22" i="2"/>
  <c r="C40" i="1" l="1"/>
  <c r="C39" i="1"/>
  <c r="C32" i="1"/>
  <c r="C31" i="1"/>
  <c r="D63" i="2"/>
  <c r="H62" i="2"/>
  <c r="H61" i="2"/>
  <c r="C42" i="1" l="1"/>
  <c r="D65" i="2"/>
  <c r="H63" i="2"/>
  <c r="D66" i="2" l="1"/>
  <c r="H65" i="2"/>
  <c r="D67" i="2" l="1"/>
  <c r="H67" i="2" s="1"/>
  <c r="H66" i="2"/>
</calcChain>
</file>

<file path=xl/sharedStrings.xml><?xml version="1.0" encoding="utf-8"?>
<sst xmlns="http://schemas.openxmlformats.org/spreadsheetml/2006/main" count="255" uniqueCount="137">
  <si>
    <t>СВОДКА ЗАТРАТ</t>
  </si>
  <si>
    <t>P_0962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</si>
  <si>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</si>
  <si>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</si>
  <si>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</si>
  <si>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</si>
  <si>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</si>
  <si>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</si>
  <si>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</si>
  <si>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</si>
  <si>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</si>
  <si>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</si>
  <si>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</si>
  <si>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</si>
  <si>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</si>
  <si>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</si>
  <si>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</si>
  <si>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</si>
  <si>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</si>
  <si>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</si>
  <si>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</si>
  <si>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</si>
  <si>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</si>
  <si>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</si>
  <si>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ЛС-117-02</t>
  </si>
  <si>
    <t>КЛ-0,4кВ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</si>
  <si>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</si>
  <si>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</si>
  <si>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</si>
  <si>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</si>
  <si>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</si>
  <si>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</si>
  <si>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</si>
  <si>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</si>
  <si>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</si>
  <si>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</si>
  <si>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ЛС-117-04</t>
  </si>
  <si>
    <t>Благоустройство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</si>
  <si>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</si>
  <si>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</si>
  <si>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</si>
  <si>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</si>
  <si>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строит. титульных ВЗиС,  исп.при опред. сметной стоимости строительства ОКС 2,5%*0,8= 2% 2%</t>
  </si>
  <si>
    <t>Итого по Главе 8</t>
  </si>
  <si>
    <t>Итого по Главам 1-8</t>
  </si>
  <si>
    <t>Глава 9. Прочие работы и затраты</t>
  </si>
  <si>
    <t>ЛС-117-03</t>
  </si>
  <si>
    <t>ПНР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</si>
  <si>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</si>
  <si>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</si>
  <si>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</si>
  <si>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</si>
  <si>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</si>
  <si>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</si>
  <si>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</si>
  <si>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</si>
  <si>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</si>
  <si>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</si>
  <si>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</si>
  <si>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</si>
  <si>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и Изыскательские работы</t>
  </si>
  <si>
    <t>Смета №1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</si>
  <si>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</si>
  <si>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</si>
  <si>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</si>
  <si>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</si>
  <si>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</si>
  <si>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</si>
  <si>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</si>
  <si>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Дополнительные затраты при производстве работ в зимнее время по видам ОКС,  2,9 х 0, 9 =  2,61%</t>
  </si>
  <si>
    <t>Форма № 3</t>
  </si>
  <si>
    <t>Наименование стройки</t>
  </si>
  <si>
    <t>ОБЪЕКТНЫЙ СМЕТНЫЙ РАСЧЕТ № ОСР 117-02-01</t>
  </si>
  <si>
    <t>Наименование сметы</t>
  </si>
  <si>
    <t>Реконструкция КТП У 203/100 кВА с заменой на КТП Шигонский район Самарская область (КЛ 0,4 кВ 13 м)</t>
  </si>
  <si>
    <t>Наименование локальных сметных расчетов (смет), затрат</t>
  </si>
  <si>
    <t>Итого</t>
  </si>
  <si>
    <t>ОБЪЕКТНЫЙ СМЕТНЫЙ РАСЧЕТ № ОСР 117-07-01</t>
  </si>
  <si>
    <t>ЛС-117-07-01</t>
  </si>
  <si>
    <t>ОБЪЕКТНЫЙ СМЕТНЫЙ РАСЧЕТ № ОСР 117-09-01</t>
  </si>
  <si>
    <t>Пусконаладочные работы</t>
  </si>
  <si>
    <t>ЛС-117-09-01</t>
  </si>
  <si>
    <t>ОБЪЕКТНЫЙ СМЕТНЫЙ РАСЧЕТ № ОСР 117-12-01</t>
  </si>
  <si>
    <t>Проектные и изыскательские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</si>
  <si>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</si>
  <si>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</si>
  <si>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</si>
  <si>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</si>
  <si>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</si>
  <si>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</si>
  <si>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</si>
  <si>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</si>
  <si>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</si>
  <si>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117-02-01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</si>
  <si>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</si>
  <si>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</si>
  <si>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</si>
  <si>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</si>
  <si>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</si>
  <si>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КЛ одноцепная</t>
  </si>
  <si>
    <t>ОСР 117-07-01</t>
  </si>
  <si>
    <t>ОСР 117-09-01</t>
  </si>
  <si>
    <t>ОСР 117-12-01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</si>
  <si>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</si>
  <si>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</si>
  <si>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</si>
  <si>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</si>
  <si>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</si>
  <si>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</si>
  <si>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</si>
  <si>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</si>
  <si>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</si>
  <si>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</si>
  <si>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</si>
  <si>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</si>
  <si>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</si>
  <si>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</si>
  <si>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</si>
  <si>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</si>
  <si>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</si>
  <si>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</si>
  <si>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</si>
  <si>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</si>
  <si>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</si>
  <si>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</si>
  <si>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</si>
  <si>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2028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</si>
  <si>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</si>
  <si>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</si>
  <si>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Кабель силовой с алюминиевыми жилами АПвПг 3х95мк</t>
  </si>
  <si>
    <t>ФСБЦ-21.1.07.02-1162</t>
  </si>
  <si>
    <t>Реконструкция КЛ-0,4 кВ Ф-7 от ТП-198 до хоз. сарая Дома престарелых (протяженностью 0,02 км)</t>
  </si>
  <si>
    <t>Реконструкция КЛ-0,4 кВ Ф-7 от ТП-198 до хоз. сарая Дома престарелых (протяженностью 0,02 км)</t>
  </si>
  <si>
    <t>Реконструкция КЛ-0,4 кВ Ф-7 от ТП-198 до хоз. сарая Дома престарелых (протяженностью 0,02 км)</t>
  </si>
  <si>
    <t>Реконструкция КЛ-0,4 кВ Ф-7 от ТП-198 до хоз. сарая Дома престарелых (протяженностью 0,02 км)</t>
  </si>
  <si>
    <t>Реконструкция КЛ-0,4 кВ Ф-7 от ТП-198 до хоз. сарая Дома престарелых (протяженностью 0,02 км)</t>
  </si>
  <si>
    <t>Реконструкция КЛ-0,4 кВ Ф-7 от ТП-198 до хоз. сарая Дома престарелых (протяженностью 0,02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</si>
</sst>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6" formatCode="_-* #,##0.00000_-;\-* #,##0.00000_-;_-* &quot;-&quot;??_-;_-@_-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4" fillId="0" borderId="0" xfId="4" applyNumberFormat="1" applyFont="1" applyAlignment="1">
      <alignment vertical="center"/>
    </xf>
    <xf numFmtId="165" fontId="4" fillId="0" borderId="0" xfId="4" applyNumberFormat="1" applyFont="1" applyAlignment="1">
      <alignment vertical="center"/>
    </xf>
    <xf numFmtId="169" fontId="4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7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5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3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76" fontId="16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200E2A0B-047D-4DAF-8CDC-5531D085D7D9}"/>
    <cellStyle name="Обычный" xfId="0" builtinId="0"/>
    <cellStyle name="Обычный 2" xfId="4" xr:uid="{76DD4A17-8BDB-4F35-9B02-6231BFCE31E5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9" zoomScale="90" zoomScaleNormal="90" workbookViewId="0">
      <selection activeCell="C42" sqref="C42"/>
    </sheetView>
  </sheetViews>
  <sheetFormatPr defaultColWidth="8.88671875" defaultRowHeight="14.4" x14ac:dyDescent="0.3"/>
  <cols>
    <col min="1" max="1" width="10.88671875" customWidth="1"/>
    <col min="2" max="2" width="101.44140625" customWidth="1"/>
    <col min="3" max="3" width="35" customWidth="1"/>
    <col min="4" max="4" width="20.33203125" customWidth="1"/>
    <col min="9" max="9" width="16.33203125" customWidth="1"/>
  </cols>
  <sheetData>
    <row r="1" spans="1:3" ht="15.9" customHeight="1" x14ac:dyDescent="0.3">
      <c r="A1" s="4"/>
      <c r="B1" s="4"/>
      <c r="C1" s="4"/>
    </row>
    <row r="2" spans="1:3" ht="15.9" customHeight="1" x14ac:dyDescent="0.3">
      <c r="A2" s="1"/>
      <c r="B2" s="1"/>
      <c r="C2" s="1"/>
    </row>
    <row r="3" spans="1:3" ht="15.9" customHeight="1" x14ac:dyDescent="0.3">
      <c r="A3" s="2"/>
      <c r="B3" s="2"/>
      <c r="C3" s="2"/>
    </row>
    <row r="4" spans="1:3" ht="15.9" customHeight="1" x14ac:dyDescent="0.3">
      <c r="A4" s="1"/>
      <c r="B4" s="1"/>
      <c r="C4" s="1"/>
    </row>
    <row r="5" spans="1:3" ht="15.9" customHeight="1" x14ac:dyDescent="0.3">
      <c r="A5" s="1"/>
      <c r="B5" s="1"/>
      <c r="C5" s="1"/>
    </row>
    <row r="6" spans="1:3" ht="15.9" customHeight="1" x14ac:dyDescent="0.3">
      <c r="A6" s="1"/>
      <c r="B6" s="1"/>
      <c r="C6" s="34"/>
    </row>
    <row r="7" spans="1:3" ht="15.9" customHeight="1" x14ac:dyDescent="0.3">
      <c r="A7" s="1"/>
      <c r="B7" s="1"/>
      <c r="C7" s="1"/>
    </row>
    <row r="8" spans="1:3" ht="15.9" customHeight="1" x14ac:dyDescent="0.3">
      <c r="A8" s="2"/>
      <c r="B8" s="2"/>
      <c r="C8" s="2"/>
    </row>
    <row r="9" spans="1:3" ht="15.9" customHeight="1" x14ac:dyDescent="0.3">
      <c r="A9" s="1"/>
      <c r="B9" s="1"/>
      <c r="C9" s="1"/>
    </row>
    <row r="10" spans="1:3" ht="15.9" customHeight="1" x14ac:dyDescent="0.3">
      <c r="A10" s="1"/>
      <c r="B10" s="1"/>
      <c r="C10" s="1"/>
    </row>
    <row r="11" spans="1:3" ht="15.9" customHeight="1" x14ac:dyDescent="0.3">
      <c r="A11" s="1"/>
      <c r="B11" s="1"/>
      <c r="C11" s="1"/>
    </row>
    <row r="12" spans="1:3" ht="15.9" customHeight="1" x14ac:dyDescent="0.3">
      <c r="A12" s="85" t="s">
        <v>0</v>
      </c>
      <c r="B12" s="85"/>
      <c r="C12" s="85"/>
    </row>
    <row r="13" spans="1:3" ht="15.9" customHeight="1" x14ac:dyDescent="0.3">
      <c r="A13" s="1"/>
      <c r="B13" s="1"/>
      <c r="C13" s="1"/>
    </row>
    <row r="14" spans="1:3" ht="15.9" customHeight="1" x14ac:dyDescent="0.3">
      <c r="A14" s="1"/>
      <c r="B14" s="1"/>
      <c r="C14" s="1"/>
    </row>
    <row r="15" spans="1:3" ht="15.9" customHeight="1" x14ac:dyDescent="0.3">
      <c r="A15" s="1"/>
      <c r="B15" s="1"/>
      <c r="C15" s="1"/>
    </row>
    <row r="16" spans="1:3" ht="20.100000000000001" customHeight="1" x14ac:dyDescent="0.3">
      <c r="A16" s="88" t="s">
        <v>1</v>
      </c>
      <c r="B16" s="88"/>
      <c r="C16" s="88"/>
    </row>
    <row r="17" spans="1:9" ht="15.9" customHeight="1" x14ac:dyDescent="0.3">
      <c r="A17" s="87" t="s">
        <v>2</v>
      </c>
      <c r="B17" s="87"/>
      <c r="C17" s="87"/>
    </row>
    <row r="18" spans="1:9" ht="15.9" customHeight="1" x14ac:dyDescent="0.3">
      <c r="A18" s="1"/>
      <c r="B18" s="1"/>
      <c r="C18" s="1"/>
    </row>
    <row r="19" spans="1:9" ht="72" customHeight="1" x14ac:dyDescent="0.3">
      <c r="A19" s="86" t="s">
        <v>131</v>
      </c>
      <c r="B19" s="86"/>
      <c r="C19" s="86"/>
    </row>
    <row r="20" spans="1:9" ht="15.9" customHeight="1" x14ac:dyDescent="0.3">
      <c r="A20" s="87" t="s">
        <v>3</v>
      </c>
      <c r="B20" s="87"/>
      <c r="C20" s="87"/>
    </row>
    <row r="21" spans="1:9" ht="15.9" customHeight="1" x14ac:dyDescent="0.3">
      <c r="A21" s="1"/>
      <c r="B21" s="1"/>
      <c r="C21" s="1"/>
    </row>
    <row r="22" spans="1:9" ht="15.9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114</v>
      </c>
      <c r="D23" s="51"/>
      <c r="E23" s="51"/>
      <c r="F23" s="51"/>
      <c r="G23" s="52"/>
      <c r="H23" s="52"/>
      <c r="I23" s="52"/>
    </row>
    <row r="24" spans="1:9" ht="15.9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7.100000000000001" customHeight="1" x14ac:dyDescent="0.3">
      <c r="A25" s="82" t="s">
        <v>115</v>
      </c>
      <c r="B25" s="83"/>
      <c r="C25" s="84"/>
      <c r="D25" s="51"/>
      <c r="E25" s="51"/>
      <c r="F25" s="51"/>
      <c r="G25" s="52"/>
      <c r="H25" s="52"/>
      <c r="I25" s="52"/>
    </row>
    <row r="26" spans="1:9" ht="17.100000000000001" customHeight="1" x14ac:dyDescent="0.3">
      <c r="A26" s="50">
        <v>1</v>
      </c>
      <c r="B26" s="53" t="s">
        <v>116</v>
      </c>
      <c r="C26" s="54"/>
      <c r="D26" s="51"/>
      <c r="E26" s="51"/>
      <c r="F26" s="51"/>
      <c r="G26" s="52"/>
      <c r="H26" s="52" t="s">
        <v>117</v>
      </c>
      <c r="I26" s="52"/>
    </row>
    <row r="27" spans="1:9" ht="17.100000000000001" customHeight="1" x14ac:dyDescent="0.3">
      <c r="A27" s="55" t="s">
        <v>6</v>
      </c>
      <c r="B27" s="53" t="s">
        <v>118</v>
      </c>
      <c r="C27" s="56">
        <v>0</v>
      </c>
      <c r="D27" s="57"/>
      <c r="E27" s="57"/>
      <c r="F27" s="57"/>
      <c r="G27" s="58" t="s">
        <v>119</v>
      </c>
      <c r="H27" s="58" t="s">
        <v>120</v>
      </c>
      <c r="I27" s="58" t="s">
        <v>121</v>
      </c>
    </row>
    <row r="28" spans="1:9" ht="17.100000000000001" customHeight="1" x14ac:dyDescent="0.3">
      <c r="A28" s="55" t="s">
        <v>7</v>
      </c>
      <c r="B28" s="53" t="s">
        <v>122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7.100000000000001" customHeight="1" x14ac:dyDescent="0.3">
      <c r="A29" s="55" t="s">
        <v>8</v>
      </c>
      <c r="B29" s="53" t="s">
        <v>123</v>
      </c>
      <c r="C29" s="62">
        <f>ССР!G58*1.2</f>
        <v>2.4738461538461998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7.100000000000001" customHeight="1" x14ac:dyDescent="0.3">
      <c r="A30" s="50">
        <v>2</v>
      </c>
      <c r="B30" s="53" t="s">
        <v>9</v>
      </c>
      <c r="C30" s="62">
        <f>C27+C28+C29</f>
        <v>2.4738461538461998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7.100000000000001" customHeight="1" x14ac:dyDescent="0.3">
      <c r="A31" s="55" t="s">
        <v>10</v>
      </c>
      <c r="B31" s="53" t="s">
        <v>124</v>
      </c>
      <c r="C31" s="62">
        <f>C30-ROUND(C30/1.2,5)</f>
        <v>0.41230615384619984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125</v>
      </c>
      <c r="C32" s="67">
        <f>C30*I36</f>
        <v>2.8696424896859751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82" t="s">
        <v>126</v>
      </c>
      <c r="B33" s="83"/>
      <c r="C33" s="84"/>
      <c r="D33" s="51"/>
      <c r="E33" s="71"/>
      <c r="F33" s="72"/>
      <c r="G33" s="59">
        <v>2024</v>
      </c>
      <c r="H33" s="60">
        <v>109.11350326220534</v>
      </c>
      <c r="I33" s="66"/>
    </row>
    <row r="34" spans="1:9" ht="15.6" x14ac:dyDescent="0.3">
      <c r="A34" s="50">
        <v>1</v>
      </c>
      <c r="B34" s="53" t="s">
        <v>116</v>
      </c>
      <c r="C34" s="54"/>
      <c r="D34" s="51"/>
      <c r="E34" s="73"/>
      <c r="F34" s="74"/>
      <c r="G34" s="59">
        <v>2025</v>
      </c>
      <c r="H34" s="60">
        <v>107.81631706396419</v>
      </c>
      <c r="I34" s="75">
        <f>(H34+100)/200</f>
        <v>1.039081585319821</v>
      </c>
    </row>
    <row r="35" spans="1:9" ht="15.6" x14ac:dyDescent="0.3">
      <c r="A35" s="55" t="s">
        <v>6</v>
      </c>
      <c r="B35" s="53" t="s">
        <v>118</v>
      </c>
      <c r="C35" s="76">
        <f>ССР!D67+ССР!E67</f>
        <v>41.367969230769148</v>
      </c>
      <c r="D35" s="57"/>
      <c r="E35" s="73"/>
      <c r="F35" s="57"/>
      <c r="G35" s="59">
        <v>2026</v>
      </c>
      <c r="H35" s="60">
        <v>105.26289686896166</v>
      </c>
      <c r="I35" s="75">
        <f>(H35+100)/200*H34/100</f>
        <v>1.1065344785145874</v>
      </c>
    </row>
    <row r="36" spans="1:9" ht="15.6" x14ac:dyDescent="0.3">
      <c r="A36" s="55" t="s">
        <v>7</v>
      </c>
      <c r="B36" s="53" t="s">
        <v>122</v>
      </c>
      <c r="C36" s="76">
        <v>0</v>
      </c>
      <c r="D36" s="57"/>
      <c r="E36" s="73"/>
      <c r="F36" s="57"/>
      <c r="G36" s="59">
        <v>2027</v>
      </c>
      <c r="H36" s="60">
        <v>104.42089798933949</v>
      </c>
      <c r="I36" s="75">
        <f>(H36+100)/200*H35/100*H34/100</f>
        <v>1.1599922999352297</v>
      </c>
    </row>
    <row r="37" spans="1:9" ht="15.6" x14ac:dyDescent="0.3">
      <c r="A37" s="55" t="s">
        <v>8</v>
      </c>
      <c r="B37" s="53" t="s">
        <v>123</v>
      </c>
      <c r="C37" s="76">
        <f>ССР!G67-'Сводка затрат'!C29</f>
        <v>1.177107692307704</v>
      </c>
      <c r="D37" s="57"/>
      <c r="E37" s="73"/>
      <c r="F37" s="57"/>
      <c r="G37" s="59">
        <v>2028</v>
      </c>
      <c r="H37" s="60">
        <v>104.42089798933949</v>
      </c>
      <c r="I37" s="75">
        <f>(H37+100)/200*H36/100*H35/100*H34/100</f>
        <v>1.2112743761995592</v>
      </c>
    </row>
    <row r="38" spans="1:9" ht="15.6" x14ac:dyDescent="0.3">
      <c r="A38" s="50">
        <v>2</v>
      </c>
      <c r="B38" s="53" t="s">
        <v>9</v>
      </c>
      <c r="C38" s="76">
        <f>C35+C36+C37</f>
        <v>42.545076923076849</v>
      </c>
      <c r="D38" s="63"/>
      <c r="E38" s="68"/>
      <c r="F38" s="69"/>
      <c r="G38" s="59">
        <v>2029</v>
      </c>
      <c r="H38" s="60">
        <v>104.42089798933949</v>
      </c>
      <c r="I38" s="75">
        <f>(H38+100)/200*H37/100*H36/100*H35/100*H34/100</f>
        <v>1.26482358074235</v>
      </c>
    </row>
    <row r="39" spans="1:9" ht="15.6" x14ac:dyDescent="0.3">
      <c r="A39" s="55" t="s">
        <v>10</v>
      </c>
      <c r="B39" s="53" t="s">
        <v>124</v>
      </c>
      <c r="C39" s="62">
        <f>C38-ROUND(C38/1.2,5)</f>
        <v>7.0908469230768461</v>
      </c>
      <c r="D39" s="57"/>
      <c r="E39" s="73"/>
      <c r="F39" s="57"/>
      <c r="G39" s="51"/>
      <c r="H39" s="51"/>
      <c r="I39" s="51"/>
    </row>
    <row r="40" spans="1:9" ht="15.6" x14ac:dyDescent="0.3">
      <c r="A40" s="50">
        <v>3</v>
      </c>
      <c r="B40" s="53" t="s">
        <v>125</v>
      </c>
      <c r="C40" s="77">
        <f>C38*I37</f>
        <v>51.533761510362176</v>
      </c>
      <c r="D40" s="57"/>
      <c r="E40" s="68"/>
      <c r="F40" s="69"/>
      <c r="G40" s="51"/>
      <c r="H40" s="51"/>
      <c r="I40" s="51"/>
    </row>
    <row r="41" spans="1:9" ht="15.6" x14ac:dyDescent="0.3">
      <c r="A41" s="50"/>
      <c r="B41" s="53"/>
      <c r="C41" s="76"/>
      <c r="D41" s="57"/>
      <c r="E41" s="78"/>
      <c r="F41" s="57"/>
      <c r="G41" s="51"/>
      <c r="H41" s="51"/>
      <c r="I41" s="51"/>
    </row>
    <row r="42" spans="1:9" ht="15.6" x14ac:dyDescent="0.3">
      <c r="A42" s="50"/>
      <c r="B42" s="53" t="s">
        <v>127</v>
      </c>
      <c r="C42" s="103">
        <f>C40+C32</f>
        <v>54.403404000048148</v>
      </c>
      <c r="D42" s="57"/>
      <c r="E42" s="68"/>
      <c r="F42" s="69"/>
      <c r="G42" s="51"/>
      <c r="H42" s="51"/>
      <c r="I42" s="79"/>
    </row>
    <row r="43" spans="1:9" ht="15.6" x14ac:dyDescent="0.3">
      <c r="A43" s="52"/>
      <c r="B43" s="52"/>
      <c r="C43" s="52"/>
      <c r="D43" s="79"/>
      <c r="E43" s="51"/>
      <c r="F43" s="74"/>
      <c r="G43" s="51"/>
      <c r="H43" s="51"/>
      <c r="I43" s="51"/>
    </row>
    <row r="44" spans="1:9" ht="15.6" x14ac:dyDescent="0.3">
      <c r="A44" s="80" t="s">
        <v>128</v>
      </c>
      <c r="B44" s="52"/>
      <c r="C44" s="52"/>
      <c r="D44" s="51"/>
      <c r="E44" s="81"/>
      <c r="F44" s="51"/>
      <c r="G44" s="51"/>
      <c r="H44" s="51"/>
      <c r="I44" s="51"/>
    </row>
  </sheetData>
  <mergeCells count="7">
    <mergeCell ref="A25:C25"/>
    <mergeCell ref="A33:C33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67"/>
  <sheetViews>
    <sheetView topLeftCell="C52" zoomScale="90" zoomScaleNormal="90" workbookViewId="0"/>
  </sheetViews>
  <sheetFormatPr defaultColWidth="8.88671875" defaultRowHeight="15.6" x14ac:dyDescent="0.3"/>
  <cols>
    <col min="1" max="1" width="10.88671875" style="5" customWidth="1"/>
    <col min="2" max="2" width="66.33203125" style="5" customWidth="1"/>
    <col min="3" max="3" width="66.6640625" style="5" customWidth="1"/>
    <col min="4" max="4" width="21.8867187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8867187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132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4.9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7.100000000000001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7.100000000000001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7.100000000000001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24</v>
      </c>
      <c r="C25" s="32" t="s">
        <v>25</v>
      </c>
      <c r="D25" s="20">
        <v>17.215384615384998</v>
      </c>
      <c r="E25" s="20">
        <v>7.8307692307692003</v>
      </c>
      <c r="F25" s="20">
        <v>0</v>
      </c>
      <c r="G25" s="20">
        <v>0</v>
      </c>
      <c r="H25" s="20">
        <v>25.046153846153999</v>
      </c>
    </row>
    <row r="26" spans="1:8" ht="17.100000000000001" customHeight="1" x14ac:dyDescent="0.3">
      <c r="A26" s="6"/>
      <c r="B26" s="9"/>
      <c r="C26" s="9" t="s">
        <v>26</v>
      </c>
      <c r="D26" s="20">
        <v>17.215384615384998</v>
      </c>
      <c r="E26" s="20">
        <v>7.8307692307692003</v>
      </c>
      <c r="F26" s="20">
        <v>0</v>
      </c>
      <c r="G26" s="20">
        <v>0</v>
      </c>
      <c r="H26" s="20">
        <v>25.046153846153999</v>
      </c>
    </row>
    <row r="27" spans="1:8" ht="17.100000000000001" customHeight="1" x14ac:dyDescent="0.3">
      <c r="A27" s="6"/>
      <c r="B27" s="9"/>
      <c r="C27" s="10" t="s">
        <v>27</v>
      </c>
      <c r="D27" s="20"/>
      <c r="E27" s="20"/>
      <c r="F27" s="20"/>
      <c r="G27" s="20"/>
      <c r="H27" s="20"/>
    </row>
    <row r="28" spans="1:8" s="14" customFormat="1" x14ac:dyDescent="0.3">
      <c r="A28" s="21"/>
      <c r="B28" s="21"/>
      <c r="C28" s="22"/>
      <c r="D28" s="20"/>
      <c r="E28" s="20"/>
      <c r="F28" s="20"/>
      <c r="G28" s="20"/>
      <c r="H28" s="20">
        <f>SUM(D28:G28)</f>
        <v>0</v>
      </c>
    </row>
    <row r="29" spans="1:8" ht="17.100000000000001" customHeight="1" x14ac:dyDescent="0.3">
      <c r="A29" s="6"/>
      <c r="B29" s="9"/>
      <c r="C29" s="9" t="s">
        <v>28</v>
      </c>
      <c r="D29" s="20">
        <f>SUM(D28:D28)</f>
        <v>0</v>
      </c>
      <c r="E29" s="20">
        <f>SUM(E28:E28)</f>
        <v>0</v>
      </c>
      <c r="F29" s="20">
        <f>SUM(F28:F28)</f>
        <v>0</v>
      </c>
      <c r="G29" s="20">
        <f>SUM(G28:G28)</f>
        <v>0</v>
      </c>
      <c r="H29" s="20">
        <f>SUM(D29:G29)</f>
        <v>0</v>
      </c>
    </row>
    <row r="30" spans="1:8" ht="17.100000000000001" customHeight="1" x14ac:dyDescent="0.3">
      <c r="A30" s="13"/>
      <c r="B30" s="9"/>
      <c r="C30" s="11" t="s">
        <v>29</v>
      </c>
      <c r="D30" s="20"/>
      <c r="E30" s="20"/>
      <c r="F30" s="20"/>
      <c r="G30" s="20"/>
      <c r="H30" s="20"/>
    </row>
    <row r="31" spans="1:8" x14ac:dyDescent="0.3">
      <c r="A31" s="13"/>
      <c r="B31" s="6"/>
      <c r="C31" s="12"/>
      <c r="D31" s="20"/>
      <c r="E31" s="20"/>
      <c r="F31" s="20"/>
      <c r="G31" s="20"/>
      <c r="H31" s="20">
        <f>SUM(D31:G31)</f>
        <v>0</v>
      </c>
    </row>
    <row r="32" spans="1:8" ht="17.100000000000001" customHeight="1" x14ac:dyDescent="0.3">
      <c r="A32" s="6"/>
      <c r="B32" s="9"/>
      <c r="C32" s="11" t="s">
        <v>30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ht="17.100000000000001" customHeight="1" x14ac:dyDescent="0.3">
      <c r="A33" s="6"/>
      <c r="B33" s="9"/>
      <c r="C33" s="10" t="s">
        <v>31</v>
      </c>
      <c r="D33" s="20"/>
      <c r="E33" s="20"/>
      <c r="F33" s="20"/>
      <c r="G33" s="20"/>
      <c r="H33" s="20"/>
    </row>
    <row r="34" spans="1:8" s="14" customFormat="1" x14ac:dyDescent="0.3">
      <c r="A34" s="21"/>
      <c r="B34" s="21"/>
      <c r="C34" s="22"/>
      <c r="D34" s="20"/>
      <c r="E34" s="20"/>
      <c r="F34" s="20"/>
      <c r="G34" s="20"/>
      <c r="H34" s="20">
        <f>SUM(D34:G34)</f>
        <v>0</v>
      </c>
    </row>
    <row r="35" spans="1:8" ht="17.100000000000001" customHeight="1" x14ac:dyDescent="0.3">
      <c r="A35" s="6"/>
      <c r="B35" s="9"/>
      <c r="C35" s="9" t="s">
        <v>32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33.9" customHeight="1" x14ac:dyDescent="0.3">
      <c r="A36" s="6"/>
      <c r="B36" s="9"/>
      <c r="C36" s="10" t="s">
        <v>33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ht="17.100000000000001" customHeight="1" x14ac:dyDescent="0.3">
      <c r="A38" s="6"/>
      <c r="B38" s="9"/>
      <c r="C38" s="9" t="s">
        <v>34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ht="17.100000000000001" customHeight="1" x14ac:dyDescent="0.3">
      <c r="A39" s="6"/>
      <c r="B39" s="9"/>
      <c r="C39" s="10" t="s">
        <v>35</v>
      </c>
      <c r="D39" s="20"/>
      <c r="E39" s="20"/>
      <c r="F39" s="20"/>
      <c r="G39" s="20"/>
      <c r="H39" s="20"/>
    </row>
    <row r="40" spans="1:8" s="14" customFormat="1" x14ac:dyDescent="0.3">
      <c r="A40" s="21">
        <v>2</v>
      </c>
      <c r="B40" s="21" t="s">
        <v>36</v>
      </c>
      <c r="C40" s="22" t="s">
        <v>37</v>
      </c>
      <c r="D40" s="20">
        <v>6.9307692307691999</v>
      </c>
      <c r="E40" s="20">
        <v>0</v>
      </c>
      <c r="F40" s="20">
        <v>0</v>
      </c>
      <c r="G40" s="20">
        <v>0</v>
      </c>
      <c r="H40" s="20">
        <v>6.9307692307691999</v>
      </c>
    </row>
    <row r="41" spans="1:8" ht="17.100000000000001" customHeight="1" x14ac:dyDescent="0.3">
      <c r="A41" s="6"/>
      <c r="B41" s="9"/>
      <c r="C41" s="9" t="s">
        <v>38</v>
      </c>
      <c r="D41" s="20">
        <v>6.9307692307691999</v>
      </c>
      <c r="E41" s="20">
        <v>0</v>
      </c>
      <c r="F41" s="20">
        <v>0</v>
      </c>
      <c r="G41" s="20">
        <v>0</v>
      </c>
      <c r="H41" s="20">
        <v>6.9307692307691999</v>
      </c>
    </row>
    <row r="42" spans="1:8" ht="17.100000000000001" customHeight="1" x14ac:dyDescent="0.3">
      <c r="A42" s="6"/>
      <c r="B42" s="9"/>
      <c r="C42" s="9" t="s">
        <v>39</v>
      </c>
      <c r="D42" s="20">
        <v>24.146153846154</v>
      </c>
      <c r="E42" s="20">
        <v>7.8307692307692003</v>
      </c>
      <c r="F42" s="20">
        <v>0</v>
      </c>
      <c r="G42" s="20">
        <v>0</v>
      </c>
      <c r="H42" s="20">
        <v>31.976923076923001</v>
      </c>
    </row>
    <row r="43" spans="1:8" ht="17.100000000000001" customHeight="1" x14ac:dyDescent="0.3">
      <c r="A43" s="6"/>
      <c r="B43" s="9"/>
      <c r="C43" s="10" t="s">
        <v>40</v>
      </c>
      <c r="D43" s="20"/>
      <c r="E43" s="20"/>
      <c r="F43" s="20"/>
      <c r="G43" s="20"/>
      <c r="H43" s="20"/>
    </row>
    <row r="44" spans="1:8" ht="31.2" x14ac:dyDescent="0.3">
      <c r="A44" s="6">
        <v>3</v>
      </c>
      <c r="B44" s="6" t="s">
        <v>41</v>
      </c>
      <c r="C44" s="32" t="s">
        <v>42</v>
      </c>
      <c r="D44" s="20">
        <v>0.48461538461538001</v>
      </c>
      <c r="E44" s="20">
        <v>0.15384615384615</v>
      </c>
      <c r="F44" s="20">
        <v>0</v>
      </c>
      <c r="G44" s="20">
        <v>0</v>
      </c>
      <c r="H44" s="20">
        <v>0.63846153846153997</v>
      </c>
    </row>
    <row r="45" spans="1:8" ht="17.100000000000001" customHeight="1" x14ac:dyDescent="0.3">
      <c r="A45" s="6"/>
      <c r="B45" s="9"/>
      <c r="C45" s="9" t="s">
        <v>43</v>
      </c>
      <c r="D45" s="20">
        <v>0.48461538461538001</v>
      </c>
      <c r="E45" s="20">
        <v>0.15384615384615</v>
      </c>
      <c r="F45" s="20">
        <v>0</v>
      </c>
      <c r="G45" s="20">
        <v>0</v>
      </c>
      <c r="H45" s="20">
        <v>0.63846153846153997</v>
      </c>
    </row>
    <row r="46" spans="1:8" ht="17.100000000000001" customHeight="1" x14ac:dyDescent="0.3">
      <c r="A46" s="6"/>
      <c r="B46" s="9"/>
      <c r="C46" s="9" t="s">
        <v>44</v>
      </c>
      <c r="D46" s="20">
        <v>24.630769230769001</v>
      </c>
      <c r="E46" s="20">
        <v>7.9846153846153998</v>
      </c>
      <c r="F46" s="20">
        <v>0</v>
      </c>
      <c r="G46" s="20">
        <v>0</v>
      </c>
      <c r="H46" s="20">
        <v>32.615384615384997</v>
      </c>
    </row>
    <row r="47" spans="1:8" ht="17.100000000000001" customHeight="1" x14ac:dyDescent="0.3">
      <c r="A47" s="6"/>
      <c r="B47" s="9"/>
      <c r="C47" s="9" t="s">
        <v>45</v>
      </c>
      <c r="D47" s="20"/>
      <c r="E47" s="20"/>
      <c r="F47" s="20"/>
      <c r="G47" s="20"/>
      <c r="H47" s="20"/>
    </row>
    <row r="48" spans="1:8" x14ac:dyDescent="0.3">
      <c r="A48" s="6">
        <v>4</v>
      </c>
      <c r="B48" s="6" t="s">
        <v>46</v>
      </c>
      <c r="C48" s="7" t="s">
        <v>47</v>
      </c>
      <c r="D48" s="20">
        <v>0</v>
      </c>
      <c r="E48" s="20">
        <v>0</v>
      </c>
      <c r="F48" s="20">
        <v>0</v>
      </c>
      <c r="G48" s="20">
        <v>0.89230769230769003</v>
      </c>
      <c r="H48" s="20">
        <v>0.89230769230769003</v>
      </c>
    </row>
    <row r="49" spans="1:8" ht="31.2" x14ac:dyDescent="0.3">
      <c r="A49" s="6">
        <v>5</v>
      </c>
      <c r="B49" s="6" t="s">
        <v>68</v>
      </c>
      <c r="C49" s="7" t="s">
        <v>69</v>
      </c>
      <c r="D49" s="20">
        <v>0.64615384615384996</v>
      </c>
      <c r="E49" s="20">
        <v>0.20769230769231001</v>
      </c>
      <c r="F49" s="20">
        <v>0</v>
      </c>
      <c r="G49" s="20">
        <v>0</v>
      </c>
      <c r="H49" s="20">
        <v>0.85384615384615004</v>
      </c>
    </row>
    <row r="50" spans="1:8" ht="17.100000000000001" customHeight="1" x14ac:dyDescent="0.3">
      <c r="A50" s="6"/>
      <c r="B50" s="9"/>
      <c r="C50" s="9" t="s">
        <v>67</v>
      </c>
      <c r="D50" s="20">
        <v>0.64615384615384996</v>
      </c>
      <c r="E50" s="20">
        <v>0.20769230769231001</v>
      </c>
      <c r="F50" s="20">
        <v>0</v>
      </c>
      <c r="G50" s="20">
        <v>0.89230769230769003</v>
      </c>
      <c r="H50" s="20">
        <v>1.7461538461538</v>
      </c>
    </row>
    <row r="51" spans="1:8" ht="17.100000000000001" customHeight="1" x14ac:dyDescent="0.3">
      <c r="A51" s="6"/>
      <c r="B51" s="9"/>
      <c r="C51" s="9" t="s">
        <v>66</v>
      </c>
      <c r="D51" s="20">
        <v>25.276923076923001</v>
      </c>
      <c r="E51" s="20">
        <v>8.1923076923077005</v>
      </c>
      <c r="F51" s="20">
        <v>0</v>
      </c>
      <c r="G51" s="20">
        <v>0.89230769230769003</v>
      </c>
      <c r="H51" s="20">
        <v>34.361538461537997</v>
      </c>
    </row>
    <row r="52" spans="1:8" ht="17.100000000000001" customHeight="1" x14ac:dyDescent="0.3">
      <c r="A52" s="6"/>
      <c r="B52" s="9"/>
      <c r="C52" s="9" t="s">
        <v>65</v>
      </c>
      <c r="D52" s="20"/>
      <c r="E52" s="20"/>
      <c r="F52" s="20"/>
      <c r="G52" s="20"/>
      <c r="H52" s="20"/>
    </row>
    <row r="53" spans="1:8" x14ac:dyDescent="0.3">
      <c r="A53" s="6"/>
      <c r="B53" s="6"/>
      <c r="C53" s="7"/>
      <c r="D53" s="20"/>
      <c r="E53" s="20"/>
      <c r="F53" s="20"/>
      <c r="G53" s="20"/>
      <c r="H53" s="20">
        <f>SUM(D53:G53)</f>
        <v>0</v>
      </c>
    </row>
    <row r="54" spans="1:8" ht="17.100000000000001" customHeight="1" x14ac:dyDescent="0.3">
      <c r="A54" s="6"/>
      <c r="B54" s="9"/>
      <c r="C54" s="9" t="s">
        <v>64</v>
      </c>
      <c r="D54" s="20">
        <f>SUM(D53:D53)</f>
        <v>0</v>
      </c>
      <c r="E54" s="20">
        <f>SUM(E53:E53)</f>
        <v>0</v>
      </c>
      <c r="F54" s="20">
        <f>SUM(F53:F53)</f>
        <v>0</v>
      </c>
      <c r="G54" s="20">
        <f>SUM(G53:G53)</f>
        <v>0</v>
      </c>
      <c r="H54" s="20">
        <f>SUM(D54:G54)</f>
        <v>0</v>
      </c>
    </row>
    <row r="55" spans="1:8" ht="17.100000000000001" customHeight="1" x14ac:dyDescent="0.3">
      <c r="A55" s="6"/>
      <c r="B55" s="9"/>
      <c r="C55" s="9" t="s">
        <v>63</v>
      </c>
      <c r="D55" s="20">
        <v>25.276923076923001</v>
      </c>
      <c r="E55" s="20">
        <v>8.1923076923077005</v>
      </c>
      <c r="F55" s="20">
        <v>0</v>
      </c>
      <c r="G55" s="20">
        <v>0.89230769230769003</v>
      </c>
      <c r="H55" s="20">
        <v>34.361538461537997</v>
      </c>
    </row>
    <row r="56" spans="1:8" ht="153" customHeight="1" x14ac:dyDescent="0.3">
      <c r="A56" s="6"/>
      <c r="B56" s="9"/>
      <c r="C56" s="9" t="s">
        <v>62</v>
      </c>
      <c r="D56" s="20"/>
      <c r="E56" s="20"/>
      <c r="F56" s="20"/>
      <c r="G56" s="20"/>
      <c r="H56" s="20"/>
    </row>
    <row r="57" spans="1:8" x14ac:dyDescent="0.3">
      <c r="A57" s="6">
        <v>6</v>
      </c>
      <c r="B57" s="6" t="s">
        <v>61</v>
      </c>
      <c r="C57" s="7" t="s">
        <v>60</v>
      </c>
      <c r="D57" s="20">
        <v>0</v>
      </c>
      <c r="E57" s="20">
        <v>0</v>
      </c>
      <c r="F57" s="20">
        <v>0</v>
      </c>
      <c r="G57" s="20">
        <v>2.0615384615385</v>
      </c>
      <c r="H57" s="20">
        <v>2.0615384615385</v>
      </c>
    </row>
    <row r="58" spans="1:8" ht="17.100000000000001" customHeight="1" x14ac:dyDescent="0.3">
      <c r="A58" s="6"/>
      <c r="B58" s="9"/>
      <c r="C58" s="9" t="s">
        <v>59</v>
      </c>
      <c r="D58" s="20">
        <v>0</v>
      </c>
      <c r="E58" s="20">
        <v>0</v>
      </c>
      <c r="F58" s="20">
        <v>0</v>
      </c>
      <c r="G58" s="20">
        <v>2.0615384615385</v>
      </c>
      <c r="H58" s="20">
        <v>2.0615384615385</v>
      </c>
    </row>
    <row r="59" spans="1:8" ht="17.100000000000001" customHeight="1" x14ac:dyDescent="0.3">
      <c r="A59" s="6"/>
      <c r="B59" s="9"/>
      <c r="C59" s="9" t="s">
        <v>58</v>
      </c>
      <c r="D59" s="20">
        <v>25.276923076923001</v>
      </c>
      <c r="E59" s="20">
        <v>8.1923076923077005</v>
      </c>
      <c r="F59" s="20">
        <v>0</v>
      </c>
      <c r="G59" s="20">
        <v>2.9538461538462002</v>
      </c>
      <c r="H59" s="20">
        <v>36.423076923076998</v>
      </c>
    </row>
    <row r="60" spans="1:8" ht="17.100000000000001" customHeight="1" x14ac:dyDescent="0.3">
      <c r="A60" s="6"/>
      <c r="B60" s="9"/>
      <c r="C60" s="9" t="s">
        <v>57</v>
      </c>
      <c r="D60" s="20"/>
      <c r="E60" s="20"/>
      <c r="F60" s="20"/>
      <c r="G60" s="20"/>
      <c r="H60" s="20"/>
    </row>
    <row r="61" spans="1:8" ht="33.9" customHeight="1" x14ac:dyDescent="0.3">
      <c r="A61" s="6">
        <v>7</v>
      </c>
      <c r="B61" s="6" t="s">
        <v>56</v>
      </c>
      <c r="C61" s="7" t="s">
        <v>55</v>
      </c>
      <c r="D61" s="20">
        <f>D59 * 3%</f>
        <v>0.75830769230769002</v>
      </c>
      <c r="E61" s="20">
        <f>E59 * 3%</f>
        <v>0.24576923076923102</v>
      </c>
      <c r="F61" s="20">
        <f>F59 * 3%</f>
        <v>0</v>
      </c>
      <c r="G61" s="20">
        <f>G59 * 3%</f>
        <v>8.8615384615385998E-2</v>
      </c>
      <c r="H61" s="20">
        <f>SUM(D61:G61)</f>
        <v>1.0926923076923072</v>
      </c>
    </row>
    <row r="62" spans="1:8" ht="17.100000000000001" customHeight="1" x14ac:dyDescent="0.3">
      <c r="A62" s="6"/>
      <c r="B62" s="9"/>
      <c r="C62" s="9" t="s">
        <v>54</v>
      </c>
      <c r="D62" s="20">
        <f>D61</f>
        <v>0.75830769230769002</v>
      </c>
      <c r="E62" s="20">
        <f>E61</f>
        <v>0.24576923076923102</v>
      </c>
      <c r="F62" s="20">
        <f>F61</f>
        <v>0</v>
      </c>
      <c r="G62" s="20">
        <f>G61</f>
        <v>8.8615384615385998E-2</v>
      </c>
      <c r="H62" s="20">
        <f>SUM(D62:G62)</f>
        <v>1.0926923076923072</v>
      </c>
    </row>
    <row r="63" spans="1:8" ht="17.100000000000001" customHeight="1" x14ac:dyDescent="0.3">
      <c r="A63" s="6"/>
      <c r="B63" s="9"/>
      <c r="C63" s="9" t="s">
        <v>53</v>
      </c>
      <c r="D63" s="20">
        <f>D62 + D59</f>
        <v>26.03523076923069</v>
      </c>
      <c r="E63" s="20">
        <f>E62 + E59</f>
        <v>8.438076923076931</v>
      </c>
      <c r="F63" s="20">
        <f>F62 + F59</f>
        <v>0</v>
      </c>
      <c r="G63" s="20">
        <f>G62 + G59</f>
        <v>3.0424615384615863</v>
      </c>
      <c r="H63" s="20">
        <f>SUM(D63:G63)</f>
        <v>37.515769230769209</v>
      </c>
    </row>
    <row r="64" spans="1:8" ht="17.100000000000001" customHeight="1" x14ac:dyDescent="0.3">
      <c r="A64" s="6"/>
      <c r="B64" s="9"/>
      <c r="C64" s="9" t="s">
        <v>52</v>
      </c>
      <c r="D64" s="20"/>
      <c r="E64" s="20"/>
      <c r="F64" s="20"/>
      <c r="G64" s="20"/>
      <c r="H64" s="20"/>
    </row>
    <row r="65" spans="1:8" ht="17.100000000000001" customHeight="1" x14ac:dyDescent="0.3">
      <c r="A65" s="6">
        <v>8</v>
      </c>
      <c r="B65" s="6" t="s">
        <v>51</v>
      </c>
      <c r="C65" s="7" t="s">
        <v>50</v>
      </c>
      <c r="D65" s="20">
        <f>D63 * 20%</f>
        <v>5.2070461538461386</v>
      </c>
      <c r="E65" s="20">
        <f>E63 * 20%</f>
        <v>1.6876153846153863</v>
      </c>
      <c r="F65" s="20">
        <f>F63 * 20%</f>
        <v>0</v>
      </c>
      <c r="G65" s="20">
        <f>G63 * 20%</f>
        <v>0.60849230769231732</v>
      </c>
      <c r="H65" s="20">
        <f>SUM(D65:G65)</f>
        <v>7.5031538461538423</v>
      </c>
    </row>
    <row r="66" spans="1:8" ht="17.100000000000001" customHeight="1" x14ac:dyDescent="0.3">
      <c r="A66" s="6"/>
      <c r="B66" s="9"/>
      <c r="C66" s="9" t="s">
        <v>49</v>
      </c>
      <c r="D66" s="20">
        <f>D65</f>
        <v>5.2070461538461386</v>
      </c>
      <c r="E66" s="20">
        <f>E65</f>
        <v>1.6876153846153863</v>
      </c>
      <c r="F66" s="20">
        <f>F65</f>
        <v>0</v>
      </c>
      <c r="G66" s="20">
        <f>G65</f>
        <v>0.60849230769231732</v>
      </c>
      <c r="H66" s="20">
        <f>SUM(D66:G66)</f>
        <v>7.5031538461538423</v>
      </c>
    </row>
    <row r="67" spans="1:8" ht="17.100000000000001" customHeight="1" x14ac:dyDescent="0.3">
      <c r="A67" s="6"/>
      <c r="B67" s="9"/>
      <c r="C67" s="9" t="s">
        <v>48</v>
      </c>
      <c r="D67" s="20">
        <f>D66 + D63</f>
        <v>31.24227692307683</v>
      </c>
      <c r="E67" s="20">
        <f>E66 + E63</f>
        <v>10.125692307692317</v>
      </c>
      <c r="F67" s="20">
        <f>F66 + F63</f>
        <v>0</v>
      </c>
      <c r="G67" s="20">
        <f>G66 + G63</f>
        <v>3.6509538461539037</v>
      </c>
      <c r="H67" s="20">
        <f>SUM(D67:G67)</f>
        <v>45.018923076923052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70</v>
      </c>
    </row>
    <row r="2" spans="1:14" ht="45.75" customHeight="1" x14ac:dyDescent="0.3">
      <c r="A2" s="1"/>
      <c r="B2" s="1" t="s">
        <v>71</v>
      </c>
      <c r="C2" s="86" t="s">
        <v>133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73</v>
      </c>
      <c r="C7" s="29" t="s">
        <v>74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75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24</v>
      </c>
      <c r="C13" s="25" t="s">
        <v>25</v>
      </c>
      <c r="D13" s="19">
        <v>17.216891692364999</v>
      </c>
      <c r="E13" s="19">
        <v>7.8318366505123</v>
      </c>
      <c r="F13" s="19">
        <v>0</v>
      </c>
      <c r="G13" s="19">
        <v>0</v>
      </c>
      <c r="H13" s="19">
        <v>25.048728342878</v>
      </c>
      <c r="J13" s="5"/>
    </row>
    <row r="14" spans="1:14" ht="17.100000000000001" customHeight="1" x14ac:dyDescent="0.3">
      <c r="A14" s="6"/>
      <c r="B14" s="9"/>
      <c r="C14" s="9" t="s">
        <v>76</v>
      </c>
      <c r="D14" s="19">
        <v>17.216891692364999</v>
      </c>
      <c r="E14" s="19">
        <v>7.8318366505123</v>
      </c>
      <c r="F14" s="19">
        <v>0</v>
      </c>
      <c r="G14" s="19">
        <v>0</v>
      </c>
      <c r="H14" s="19">
        <v>25.048728342878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70</v>
      </c>
    </row>
    <row r="2" spans="1:14" ht="45.75" customHeight="1" x14ac:dyDescent="0.3">
      <c r="A2" s="1"/>
      <c r="B2" s="1" t="s">
        <v>71</v>
      </c>
      <c r="C2" s="86" t="s">
        <v>134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73</v>
      </c>
      <c r="C7" s="29" t="s">
        <v>37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75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78</v>
      </c>
      <c r="C13" s="25" t="s">
        <v>37</v>
      </c>
      <c r="D13" s="19">
        <v>0</v>
      </c>
      <c r="E13" s="19">
        <v>0</v>
      </c>
      <c r="F13" s="19">
        <v>0</v>
      </c>
      <c r="G13" s="19">
        <v>6.9278471105793997</v>
      </c>
      <c r="H13" s="19">
        <v>6.9278471105793997</v>
      </c>
      <c r="J13" s="5"/>
    </row>
    <row r="14" spans="1:14" ht="17.100000000000001" customHeight="1" x14ac:dyDescent="0.3">
      <c r="A14" s="6"/>
      <c r="B14" s="9"/>
      <c r="C14" s="9" t="s">
        <v>76</v>
      </c>
      <c r="D14" s="19">
        <v>0</v>
      </c>
      <c r="E14" s="19">
        <v>0</v>
      </c>
      <c r="F14" s="19">
        <v>0</v>
      </c>
      <c r="G14" s="19">
        <v>6.9278471105793997</v>
      </c>
      <c r="H14" s="19">
        <v>6.9278471105793997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70</v>
      </c>
    </row>
    <row r="2" spans="1:14" ht="45.75" customHeight="1" x14ac:dyDescent="0.3">
      <c r="A2" s="1"/>
      <c r="B2" s="1" t="s">
        <v>71</v>
      </c>
      <c r="C2" s="86" t="s">
        <v>135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73</v>
      </c>
      <c r="C7" s="29" t="s">
        <v>80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75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81</v>
      </c>
      <c r="C13" s="25" t="s">
        <v>80</v>
      </c>
      <c r="D13" s="19">
        <v>0</v>
      </c>
      <c r="E13" s="19">
        <v>0</v>
      </c>
      <c r="F13" s="19">
        <v>0</v>
      </c>
      <c r="G13" s="19">
        <v>0.95329806029323005</v>
      </c>
      <c r="H13" s="19">
        <v>0.95329806029323005</v>
      </c>
      <c r="J13" s="5"/>
    </row>
    <row r="14" spans="1:14" ht="17.100000000000001" customHeight="1" x14ac:dyDescent="0.3">
      <c r="A14" s="6"/>
      <c r="B14" s="9"/>
      <c r="C14" s="9" t="s">
        <v>76</v>
      </c>
      <c r="D14" s="19">
        <v>0</v>
      </c>
      <c r="E14" s="19">
        <v>0</v>
      </c>
      <c r="F14" s="19">
        <v>0</v>
      </c>
      <c r="G14" s="19">
        <v>0.95329806029323005</v>
      </c>
      <c r="H14" s="19">
        <v>0.95329806029323005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70</v>
      </c>
    </row>
    <row r="2" spans="1:14" ht="45.75" customHeight="1" x14ac:dyDescent="0.3">
      <c r="A2" s="1"/>
      <c r="B2" s="1" t="s">
        <v>71</v>
      </c>
      <c r="C2" s="86" t="s">
        <v>136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73</v>
      </c>
      <c r="C7" s="29" t="s">
        <v>83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75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84</v>
      </c>
      <c r="C13" s="25" t="s">
        <v>83</v>
      </c>
      <c r="D13" s="19">
        <v>0</v>
      </c>
      <c r="E13" s="19">
        <v>0</v>
      </c>
      <c r="F13" s="19">
        <v>0</v>
      </c>
      <c r="G13" s="19">
        <v>2.0615384615385</v>
      </c>
      <c r="H13" s="19">
        <v>2.0615384615385</v>
      </c>
      <c r="J13" s="5"/>
    </row>
    <row r="14" spans="1:14" ht="17.100000000000001" customHeight="1" x14ac:dyDescent="0.3">
      <c r="A14" s="6"/>
      <c r="B14" s="9"/>
      <c r="C14" s="9" t="s">
        <v>76</v>
      </c>
      <c r="D14" s="19">
        <v>0</v>
      </c>
      <c r="E14" s="19">
        <v>0</v>
      </c>
      <c r="F14" s="19">
        <v>0</v>
      </c>
      <c r="G14" s="19">
        <v>2.0615384615385</v>
      </c>
      <c r="H14" s="19">
        <v>2.0615384615385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46"/>
  <sheetViews>
    <sheetView zoomScale="75" zoomScaleNormal="87" workbookViewId="0">
      <selection activeCell="H3" sqref="H3:H43"/>
    </sheetView>
  </sheetViews>
  <sheetFormatPr defaultColWidth="8.8867187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5.900000000000006" customHeight="1" x14ac:dyDescent="0.3">
      <c r="A1" s="37" t="s">
        <v>85</v>
      </c>
      <c r="B1" s="37" t="s">
        <v>86</v>
      </c>
      <c r="C1" s="37" t="s">
        <v>87</v>
      </c>
      <c r="D1" s="37" t="s">
        <v>88</v>
      </c>
      <c r="E1" s="37" t="s">
        <v>89</v>
      </c>
      <c r="F1" s="37" t="s">
        <v>90</v>
      </c>
      <c r="G1" s="37" t="s">
        <v>91</v>
      </c>
      <c r="H1" s="37" t="s">
        <v>92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93" t="s">
        <v>74</v>
      </c>
      <c r="B3" s="94"/>
      <c r="C3" s="45"/>
      <c r="D3" s="43">
        <v>25.048728342878</v>
      </c>
      <c r="E3" s="41"/>
      <c r="F3" s="41"/>
      <c r="G3" s="41"/>
      <c r="H3" s="48"/>
    </row>
    <row r="4" spans="1:8" x14ac:dyDescent="0.3">
      <c r="A4" s="95" t="s">
        <v>93</v>
      </c>
      <c r="B4" s="42" t="s">
        <v>94</v>
      </c>
      <c r="C4" s="45"/>
      <c r="D4" s="43">
        <v>17.216891692364999</v>
      </c>
      <c r="E4" s="41"/>
      <c r="F4" s="41"/>
      <c r="G4" s="41"/>
      <c r="H4" s="48"/>
    </row>
    <row r="5" spans="1:8" x14ac:dyDescent="0.3">
      <c r="A5" s="95"/>
      <c r="B5" s="42" t="s">
        <v>95</v>
      </c>
      <c r="C5" s="37"/>
      <c r="D5" s="43">
        <v>7.8318366505123</v>
      </c>
      <c r="E5" s="41"/>
      <c r="F5" s="41"/>
      <c r="G5" s="41"/>
      <c r="H5" s="47"/>
    </row>
    <row r="6" spans="1:8" x14ac:dyDescent="0.3">
      <c r="A6" s="96"/>
      <c r="B6" s="42" t="s">
        <v>96</v>
      </c>
      <c r="C6" s="37"/>
      <c r="D6" s="43">
        <v>0</v>
      </c>
      <c r="E6" s="41"/>
      <c r="F6" s="41"/>
      <c r="G6" s="41"/>
      <c r="H6" s="47"/>
    </row>
    <row r="7" spans="1:8" x14ac:dyDescent="0.3">
      <c r="A7" s="96"/>
      <c r="B7" s="42" t="s">
        <v>97</v>
      </c>
      <c r="C7" s="37"/>
      <c r="D7" s="43">
        <v>0</v>
      </c>
      <c r="E7" s="41"/>
      <c r="F7" s="41"/>
      <c r="G7" s="41"/>
      <c r="H7" s="47"/>
    </row>
    <row r="8" spans="1:8" x14ac:dyDescent="0.3">
      <c r="A8" s="97" t="s">
        <v>25</v>
      </c>
      <c r="B8" s="98"/>
      <c r="C8" s="95" t="s">
        <v>99</v>
      </c>
      <c r="D8" s="44">
        <v>25.048728342878</v>
      </c>
      <c r="E8" s="41">
        <v>0.01</v>
      </c>
      <c r="F8" s="41" t="s">
        <v>98</v>
      </c>
      <c r="G8" s="44">
        <v>2504.8728342877998</v>
      </c>
      <c r="H8" s="47"/>
    </row>
    <row r="9" spans="1:8" x14ac:dyDescent="0.3">
      <c r="A9" s="99">
        <v>1</v>
      </c>
      <c r="B9" s="42" t="s">
        <v>94</v>
      </c>
      <c r="C9" s="95"/>
      <c r="D9" s="44">
        <v>17.216891692364999</v>
      </c>
      <c r="E9" s="41"/>
      <c r="F9" s="41"/>
      <c r="G9" s="41"/>
      <c r="H9" s="96" t="s">
        <v>74</v>
      </c>
    </row>
    <row r="10" spans="1:8" x14ac:dyDescent="0.3">
      <c r="A10" s="95"/>
      <c r="B10" s="42" t="s">
        <v>95</v>
      </c>
      <c r="C10" s="95"/>
      <c r="D10" s="44">
        <v>7.8318366505123</v>
      </c>
      <c r="E10" s="41"/>
      <c r="F10" s="41"/>
      <c r="G10" s="41"/>
      <c r="H10" s="96"/>
    </row>
    <row r="11" spans="1:8" x14ac:dyDescent="0.3">
      <c r="A11" s="95"/>
      <c r="B11" s="42" t="s">
        <v>96</v>
      </c>
      <c r="C11" s="95"/>
      <c r="D11" s="44">
        <v>0</v>
      </c>
      <c r="E11" s="41"/>
      <c r="F11" s="41"/>
      <c r="G11" s="41"/>
      <c r="H11" s="96"/>
    </row>
    <row r="12" spans="1:8" x14ac:dyDescent="0.3">
      <c r="A12" s="95"/>
      <c r="B12" s="42" t="s">
        <v>97</v>
      </c>
      <c r="C12" s="95"/>
      <c r="D12" s="44">
        <v>0</v>
      </c>
      <c r="E12" s="41"/>
      <c r="F12" s="41"/>
      <c r="G12" s="41"/>
      <c r="H12" s="96"/>
    </row>
    <row r="13" spans="1:8" ht="24.6" x14ac:dyDescent="0.3">
      <c r="A13" s="100" t="s">
        <v>37</v>
      </c>
      <c r="B13" s="94"/>
      <c r="C13" s="37"/>
      <c r="D13" s="43">
        <v>6.9278471105793997</v>
      </c>
      <c r="E13" s="41"/>
      <c r="F13" s="41"/>
      <c r="G13" s="41"/>
      <c r="H13" s="47"/>
    </row>
    <row r="14" spans="1:8" x14ac:dyDescent="0.3">
      <c r="A14" s="95" t="s">
        <v>100</v>
      </c>
      <c r="B14" s="42" t="s">
        <v>94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5"/>
      <c r="B15" s="42" t="s">
        <v>95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5"/>
      <c r="B16" s="42" t="s">
        <v>96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5"/>
      <c r="B17" s="42" t="s">
        <v>97</v>
      </c>
      <c r="C17" s="37"/>
      <c r="D17" s="43">
        <v>6.9278471105793997</v>
      </c>
      <c r="E17" s="41"/>
      <c r="F17" s="41"/>
      <c r="G17" s="41"/>
      <c r="H17" s="47"/>
    </row>
    <row r="18" spans="1:8" x14ac:dyDescent="0.3">
      <c r="A18" s="97" t="s">
        <v>37</v>
      </c>
      <c r="B18" s="98"/>
      <c r="C18" s="95" t="s">
        <v>99</v>
      </c>
      <c r="D18" s="44">
        <v>6.9278471105793997</v>
      </c>
      <c r="E18" s="41">
        <v>0.01</v>
      </c>
      <c r="F18" s="41" t="s">
        <v>98</v>
      </c>
      <c r="G18" s="44">
        <v>692.78471105793994</v>
      </c>
      <c r="H18" s="47"/>
    </row>
    <row r="19" spans="1:8" x14ac:dyDescent="0.3">
      <c r="A19" s="99">
        <v>1</v>
      </c>
      <c r="B19" s="42" t="s">
        <v>94</v>
      </c>
      <c r="C19" s="95"/>
      <c r="D19" s="44">
        <v>0</v>
      </c>
      <c r="E19" s="41"/>
      <c r="F19" s="41"/>
      <c r="G19" s="41"/>
      <c r="H19" s="96" t="s">
        <v>74</v>
      </c>
    </row>
    <row r="20" spans="1:8" x14ac:dyDescent="0.3">
      <c r="A20" s="95"/>
      <c r="B20" s="42" t="s">
        <v>95</v>
      </c>
      <c r="C20" s="95"/>
      <c r="D20" s="44">
        <v>0</v>
      </c>
      <c r="E20" s="41"/>
      <c r="F20" s="41"/>
      <c r="G20" s="41"/>
      <c r="H20" s="96"/>
    </row>
    <row r="21" spans="1:8" x14ac:dyDescent="0.3">
      <c r="A21" s="95"/>
      <c r="B21" s="42" t="s">
        <v>96</v>
      </c>
      <c r="C21" s="95"/>
      <c r="D21" s="44">
        <v>0</v>
      </c>
      <c r="E21" s="41"/>
      <c r="F21" s="41"/>
      <c r="G21" s="41"/>
      <c r="H21" s="96"/>
    </row>
    <row r="22" spans="1:8" x14ac:dyDescent="0.3">
      <c r="A22" s="95"/>
      <c r="B22" s="42" t="s">
        <v>97</v>
      </c>
      <c r="C22" s="95"/>
      <c r="D22" s="44">
        <v>6.9278471105793997</v>
      </c>
      <c r="E22" s="41"/>
      <c r="F22" s="41"/>
      <c r="G22" s="41"/>
      <c r="H22" s="96"/>
    </row>
    <row r="23" spans="1:8" ht="24.6" x14ac:dyDescent="0.3">
      <c r="A23" s="100" t="s">
        <v>80</v>
      </c>
      <c r="B23" s="94"/>
      <c r="C23" s="37"/>
      <c r="D23" s="43">
        <v>0.95329806029323005</v>
      </c>
      <c r="E23" s="41"/>
      <c r="F23" s="41"/>
      <c r="G23" s="41"/>
      <c r="H23" s="47"/>
    </row>
    <row r="24" spans="1:8" x14ac:dyDescent="0.3">
      <c r="A24" s="95" t="s">
        <v>101</v>
      </c>
      <c r="B24" s="42" t="s">
        <v>94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5"/>
      <c r="B25" s="42" t="s">
        <v>95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5"/>
      <c r="B26" s="42" t="s">
        <v>96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5"/>
      <c r="B27" s="42" t="s">
        <v>97</v>
      </c>
      <c r="C27" s="37"/>
      <c r="D27" s="43">
        <v>0.95329806029323005</v>
      </c>
      <c r="E27" s="41"/>
      <c r="F27" s="41"/>
      <c r="G27" s="41"/>
      <c r="H27" s="47"/>
    </row>
    <row r="28" spans="1:8" x14ac:dyDescent="0.3">
      <c r="A28" s="97" t="s">
        <v>80</v>
      </c>
      <c r="B28" s="98"/>
      <c r="C28" s="95" t="s">
        <v>99</v>
      </c>
      <c r="D28" s="44">
        <v>0.95329806029323005</v>
      </c>
      <c r="E28" s="41">
        <v>0.01</v>
      </c>
      <c r="F28" s="41" t="s">
        <v>98</v>
      </c>
      <c r="G28" s="44">
        <v>95.329806029322995</v>
      </c>
      <c r="H28" s="47"/>
    </row>
    <row r="29" spans="1:8" x14ac:dyDescent="0.3">
      <c r="A29" s="99">
        <v>1</v>
      </c>
      <c r="B29" s="42" t="s">
        <v>94</v>
      </c>
      <c r="C29" s="95"/>
      <c r="D29" s="44">
        <v>0</v>
      </c>
      <c r="E29" s="41"/>
      <c r="F29" s="41"/>
      <c r="G29" s="41"/>
      <c r="H29" s="96" t="s">
        <v>74</v>
      </c>
    </row>
    <row r="30" spans="1:8" x14ac:dyDescent="0.3">
      <c r="A30" s="95"/>
      <c r="B30" s="42" t="s">
        <v>95</v>
      </c>
      <c r="C30" s="95"/>
      <c r="D30" s="44">
        <v>0</v>
      </c>
      <c r="E30" s="41"/>
      <c r="F30" s="41"/>
      <c r="G30" s="41"/>
      <c r="H30" s="96"/>
    </row>
    <row r="31" spans="1:8" x14ac:dyDescent="0.3">
      <c r="A31" s="95"/>
      <c r="B31" s="42" t="s">
        <v>96</v>
      </c>
      <c r="C31" s="95"/>
      <c r="D31" s="44">
        <v>0</v>
      </c>
      <c r="E31" s="41"/>
      <c r="F31" s="41"/>
      <c r="G31" s="41"/>
      <c r="H31" s="96"/>
    </row>
    <row r="32" spans="1:8" x14ac:dyDescent="0.3">
      <c r="A32" s="95"/>
      <c r="B32" s="42" t="s">
        <v>97</v>
      </c>
      <c r="C32" s="95"/>
      <c r="D32" s="44">
        <v>0.95329806029323005</v>
      </c>
      <c r="E32" s="41"/>
      <c r="F32" s="41"/>
      <c r="G32" s="41"/>
      <c r="H32" s="96"/>
    </row>
    <row r="33" spans="1:8" ht="24.6" x14ac:dyDescent="0.3">
      <c r="A33" s="100" t="s">
        <v>83</v>
      </c>
      <c r="B33" s="94"/>
      <c r="C33" s="37"/>
      <c r="D33" s="43">
        <v>2.0615384615385</v>
      </c>
      <c r="E33" s="41"/>
      <c r="F33" s="41"/>
      <c r="G33" s="41"/>
      <c r="H33" s="47"/>
    </row>
    <row r="34" spans="1:8" x14ac:dyDescent="0.3">
      <c r="A34" s="95" t="s">
        <v>102</v>
      </c>
      <c r="B34" s="42" t="s">
        <v>94</v>
      </c>
      <c r="C34" s="37"/>
      <c r="D34" s="43">
        <v>0</v>
      </c>
      <c r="E34" s="41"/>
      <c r="F34" s="41"/>
      <c r="G34" s="41"/>
      <c r="H34" s="47"/>
    </row>
    <row r="35" spans="1:8" x14ac:dyDescent="0.3">
      <c r="A35" s="95"/>
      <c r="B35" s="42" t="s">
        <v>95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5"/>
      <c r="B36" s="42" t="s">
        <v>96</v>
      </c>
      <c r="C36" s="37"/>
      <c r="D36" s="43">
        <v>0</v>
      </c>
      <c r="E36" s="41"/>
      <c r="F36" s="41"/>
      <c r="G36" s="41"/>
      <c r="H36" s="47"/>
    </row>
    <row r="37" spans="1:8" x14ac:dyDescent="0.3">
      <c r="A37" s="95"/>
      <c r="B37" s="42" t="s">
        <v>97</v>
      </c>
      <c r="C37" s="37"/>
      <c r="D37" s="43">
        <v>2.0615384615385</v>
      </c>
      <c r="E37" s="41"/>
      <c r="F37" s="41"/>
      <c r="G37" s="41"/>
      <c r="H37" s="47"/>
    </row>
    <row r="38" spans="1:8" x14ac:dyDescent="0.3">
      <c r="A38" s="97" t="s">
        <v>83</v>
      </c>
      <c r="B38" s="98"/>
      <c r="C38" s="95" t="s">
        <v>99</v>
      </c>
      <c r="D38" s="44">
        <v>2.0615384615385</v>
      </c>
      <c r="E38" s="41">
        <v>0.01</v>
      </c>
      <c r="F38" s="41" t="s">
        <v>98</v>
      </c>
      <c r="G38" s="44">
        <v>206.15384615385</v>
      </c>
      <c r="H38" s="47"/>
    </row>
    <row r="39" spans="1:8" x14ac:dyDescent="0.3">
      <c r="A39" s="99">
        <v>1</v>
      </c>
      <c r="B39" s="42" t="s">
        <v>94</v>
      </c>
      <c r="C39" s="95"/>
      <c r="D39" s="44">
        <v>0</v>
      </c>
      <c r="E39" s="41"/>
      <c r="F39" s="41"/>
      <c r="G39" s="41"/>
      <c r="H39" s="96" t="s">
        <v>74</v>
      </c>
    </row>
    <row r="40" spans="1:8" x14ac:dyDescent="0.3">
      <c r="A40" s="95"/>
      <c r="B40" s="42" t="s">
        <v>95</v>
      </c>
      <c r="C40" s="95"/>
      <c r="D40" s="44">
        <v>0</v>
      </c>
      <c r="E40" s="41"/>
      <c r="F40" s="41"/>
      <c r="G40" s="41"/>
      <c r="H40" s="96"/>
    </row>
    <row r="41" spans="1:8" x14ac:dyDescent="0.3">
      <c r="A41" s="95"/>
      <c r="B41" s="42" t="s">
        <v>96</v>
      </c>
      <c r="C41" s="95"/>
      <c r="D41" s="44">
        <v>0</v>
      </c>
      <c r="E41" s="41"/>
      <c r="F41" s="41"/>
      <c r="G41" s="41"/>
      <c r="H41" s="96"/>
    </row>
    <row r="42" spans="1:8" x14ac:dyDescent="0.3">
      <c r="A42" s="95"/>
      <c r="B42" s="42" t="s">
        <v>97</v>
      </c>
      <c r="C42" s="95"/>
      <c r="D42" s="44">
        <v>2.0615384615385</v>
      </c>
      <c r="E42" s="41"/>
      <c r="F42" s="41"/>
      <c r="G42" s="41"/>
      <c r="H42" s="96"/>
    </row>
    <row r="43" spans="1:8" x14ac:dyDescent="0.3">
      <c r="A43" s="46"/>
      <c r="C43" s="46"/>
      <c r="D43" s="40"/>
      <c r="E43" s="40"/>
      <c r="F43" s="40"/>
      <c r="G43" s="40"/>
      <c r="H43" s="49"/>
    </row>
    <row r="45" spans="1:8" x14ac:dyDescent="0.3">
      <c r="A45" s="101" t="s">
        <v>103</v>
      </c>
      <c r="B45" s="101"/>
      <c r="C45" s="101"/>
      <c r="D45" s="101"/>
      <c r="E45" s="101"/>
      <c r="F45" s="101"/>
      <c r="G45" s="101"/>
      <c r="H45" s="101"/>
    </row>
    <row r="46" spans="1:8" x14ac:dyDescent="0.3">
      <c r="A46" s="101" t="s">
        <v>104</v>
      </c>
      <c r="B46" s="101"/>
      <c r="C46" s="101"/>
      <c r="D46" s="101"/>
      <c r="E46" s="101"/>
      <c r="F46" s="101"/>
      <c r="G46" s="101"/>
      <c r="H46" s="101"/>
    </row>
  </sheetData>
  <mergeCells count="26">
    <mergeCell ref="A45:H45"/>
    <mergeCell ref="A46:H46"/>
    <mergeCell ref="A33:B33"/>
    <mergeCell ref="A34:A37"/>
    <mergeCell ref="A38:B38"/>
    <mergeCell ref="H39:H42"/>
    <mergeCell ref="C38:C42"/>
    <mergeCell ref="A39:A42"/>
    <mergeCell ref="A23:B23"/>
    <mergeCell ref="A24:A27"/>
    <mergeCell ref="A28:B28"/>
    <mergeCell ref="H29:H32"/>
    <mergeCell ref="C28:C32"/>
    <mergeCell ref="A29:A32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4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8867187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105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106</v>
      </c>
      <c r="B3" s="6" t="s">
        <v>107</v>
      </c>
      <c r="C3" s="6" t="s">
        <v>108</v>
      </c>
      <c r="D3" s="6" t="s">
        <v>109</v>
      </c>
      <c r="E3" s="6" t="s">
        <v>110</v>
      </c>
      <c r="F3" s="6" t="s">
        <v>111</v>
      </c>
      <c r="G3" s="6" t="s">
        <v>112</v>
      </c>
      <c r="H3" s="6" t="s">
        <v>113</v>
      </c>
    </row>
    <row r="4" spans="1:8" ht="39" customHeight="1" x14ac:dyDescent="0.3">
      <c r="A4" s="25" t="s">
        <v>129</v>
      </c>
      <c r="B4" s="26" t="s">
        <v>98</v>
      </c>
      <c r="C4" s="27">
        <v>7.2307692307692004E-2</v>
      </c>
      <c r="D4" s="27">
        <v>55.815508477115003</v>
      </c>
      <c r="E4" s="26">
        <v>0.4</v>
      </c>
      <c r="F4" s="25" t="s">
        <v>129</v>
      </c>
      <c r="G4" s="27">
        <v>4.0358906129605998</v>
      </c>
      <c r="H4" s="28" t="s">
        <v>130</v>
      </c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Сводка затрат</vt:lpstr>
      <vt:lpstr>ССР</vt:lpstr>
      <vt:lpstr>ОСР 117-02-01</vt:lpstr>
      <vt:lpstr>ОСР 117-07-01</vt:lpstr>
      <vt:lpstr>ОСР 117-09-01</vt:lpstr>
      <vt:lpstr>ОСР 117-12-01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2025-11-19T08:01:22Z</dcterms:modified>
</cp:coreProperties>
</file>